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30" windowWidth="12000" windowHeight="6465" activeTab="0"/>
  </bookViews>
  <sheets>
    <sheet name="表一" sheetId="1" r:id="rId1"/>
    <sheet name="表二" sheetId="2" r:id="rId2"/>
    <sheet name="表三" sheetId="3" r:id="rId3"/>
  </sheets>
  <definedNames>
    <definedName name="新竹市24梯社會役男劉得鵬修製">'表一'!#REF!</definedName>
  </definedNames>
  <calcPr fullCalcOnLoad="1"/>
</workbook>
</file>

<file path=xl/sharedStrings.xml><?xml version="1.0" encoding="utf-8"?>
<sst xmlns="http://schemas.openxmlformats.org/spreadsheetml/2006/main" count="170" uniqueCount="54">
  <si>
    <t>項目</t>
  </si>
  <si>
    <t>極重度、重度</t>
  </si>
  <si>
    <t>中度</t>
  </si>
  <si>
    <t>輕度</t>
  </si>
  <si>
    <t>中度、輕度</t>
  </si>
  <si>
    <t>收費額</t>
  </si>
  <si>
    <t>補助額</t>
  </si>
  <si>
    <t>自負額</t>
  </si>
  <si>
    <t>同前款中度標準</t>
  </si>
  <si>
    <t>同前款輕度標準</t>
  </si>
  <si>
    <t>住宿養護</t>
  </si>
  <si>
    <t>日間托育</t>
  </si>
  <si>
    <t>備註</t>
  </si>
  <si>
    <t>金額</t>
  </si>
  <si>
    <t>0</t>
  </si>
  <si>
    <t>全額</t>
  </si>
  <si>
    <t>同前款輕度標準</t>
  </si>
  <si>
    <r>
      <t>智障、多障、植物人、失智症、自閉症、重要器官失去功能、慢性精神病、頑性</t>
    </r>
    <r>
      <rPr>
        <sz val="12"/>
        <rFont val="Times New Roman"/>
        <family val="1"/>
      </rPr>
      <t>(</t>
    </r>
    <r>
      <rPr>
        <sz val="12"/>
        <rFont val="標楷體"/>
        <family val="4"/>
      </rPr>
      <t>難治型</t>
    </r>
    <r>
      <rPr>
        <sz val="12"/>
        <rFont val="Times New Roman"/>
        <family val="1"/>
      </rPr>
      <t>)</t>
    </r>
    <r>
      <rPr>
        <sz val="12"/>
        <rFont val="標楷體"/>
        <family val="4"/>
      </rPr>
      <t>癲癇症、罕見疾病致身心功能障礙、其它障礙</t>
    </r>
  </si>
  <si>
    <t>視障、聽障、語障、肢障、顏面損傷、平衡障礙</t>
  </si>
  <si>
    <t>補助額</t>
  </si>
  <si>
    <t>補助額</t>
  </si>
  <si>
    <t>低收入</t>
  </si>
  <si>
    <t>4倍以上</t>
  </si>
  <si>
    <t>補助額度</t>
  </si>
  <si>
    <t>家庭平均每月收入</t>
  </si>
  <si>
    <t>1.機構收費標準依「身心障礙福利機構辦理身心障礙者托育養護收費原則」辦理。</t>
  </si>
  <si>
    <t>低收入</t>
  </si>
  <si>
    <r>
      <t>75</t>
    </r>
    <r>
      <rPr>
        <sz val="14"/>
        <rFont val="細明體"/>
        <family val="3"/>
      </rPr>
      <t>％</t>
    </r>
  </si>
  <si>
    <r>
      <t>50</t>
    </r>
    <r>
      <rPr>
        <sz val="14"/>
        <rFont val="細明體"/>
        <family val="3"/>
      </rPr>
      <t>％</t>
    </r>
  </si>
  <si>
    <r>
      <t>25</t>
    </r>
    <r>
      <rPr>
        <sz val="14"/>
        <rFont val="細明體"/>
        <family val="3"/>
      </rPr>
      <t>％</t>
    </r>
  </si>
  <si>
    <r>
      <t>75</t>
    </r>
    <r>
      <rPr>
        <sz val="14"/>
        <rFont val="細明體"/>
        <family val="3"/>
      </rPr>
      <t>％</t>
    </r>
  </si>
  <si>
    <t>5.補助標準依「身心障礙者生活托育養護費用補助辦法」第九條規定辦理。</t>
  </si>
  <si>
    <t>2倍以上未達3倍</t>
  </si>
  <si>
    <t>3倍以上未達4倍</t>
  </si>
  <si>
    <t>上開各類重度及肢障極重度</t>
  </si>
  <si>
    <t>2倍以內</t>
  </si>
  <si>
    <t>（1.年滿30歲       2.年滿20歲其父母一方年滿65歲以上）</t>
  </si>
  <si>
    <r>
      <t>85</t>
    </r>
    <r>
      <rPr>
        <sz val="14"/>
        <rFont val="細明體"/>
        <family val="3"/>
      </rPr>
      <t>％</t>
    </r>
  </si>
  <si>
    <r>
      <t>70</t>
    </r>
    <r>
      <rPr>
        <sz val="14"/>
        <rFont val="細明體"/>
        <family val="3"/>
      </rPr>
      <t>％</t>
    </r>
  </si>
  <si>
    <r>
      <t>60</t>
    </r>
    <r>
      <rPr>
        <sz val="14"/>
        <rFont val="細明體"/>
        <family val="3"/>
      </rPr>
      <t>％</t>
    </r>
  </si>
  <si>
    <t>5.補助標準依「身心障礙者生活托育養護費用補助辦法」第九、十條規定辦理。</t>
  </si>
  <si>
    <t xml:space="preserve">      （家中有2名以上身心障礙者）</t>
  </si>
  <si>
    <t>4倍以上未達5倍</t>
  </si>
  <si>
    <t>5倍以上未達6倍</t>
  </si>
  <si>
    <r>
      <t>40</t>
    </r>
    <r>
      <rPr>
        <sz val="14"/>
        <rFont val="細明體"/>
        <family val="3"/>
      </rPr>
      <t>％</t>
    </r>
  </si>
  <si>
    <t>6倍以上</t>
  </si>
  <si>
    <t>5.補助標準依「身心障礙者生活托育養護費用補助辦法」第九、十、十一條規定辦理。</t>
  </si>
  <si>
    <t>5倍以上未達6倍</t>
  </si>
  <si>
    <t>50%</t>
  </si>
  <si>
    <t>40%</t>
  </si>
  <si>
    <t>50%</t>
  </si>
  <si>
    <r>
      <t xml:space="preserve">99年度內政部主管身心障礙福利服務機構辦理身心障礙者托育及養護收費及補助標準一覽表 </t>
    </r>
    <r>
      <rPr>
        <sz val="12"/>
        <rFont val="標楷體"/>
        <family val="4"/>
      </rPr>
      <t xml:space="preserve">   表2 （單位：新臺幣）</t>
    </r>
  </si>
  <si>
    <r>
      <t xml:space="preserve">99年度內政部主管身心障礙福利服務機構辦理身心障礙者托育及養護收費及補助標準一覽表 </t>
    </r>
    <r>
      <rPr>
        <sz val="12"/>
        <rFont val="標楷體"/>
        <family val="4"/>
      </rPr>
      <t xml:space="preserve"> 表1 （單位：新臺幣）</t>
    </r>
  </si>
  <si>
    <r>
      <t xml:space="preserve">99年度內政部主管身心障礙福利服務機構辦理身心障礙者托育及養護收費及補助標準一覽表 </t>
    </r>
    <r>
      <rPr>
        <sz val="12"/>
        <rFont val="標楷體"/>
        <family val="4"/>
      </rPr>
      <t xml:space="preserve">   表3 （單位：新臺幣）</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</si>
</sst>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s>
  <fonts count="31">
    <font>
      <sz val="12"/>
      <name val="新細明體"/>
      <family val="1"/>
    </font>
    <font>
      <sz val="12"/>
      <name val="Times New Roman"/>
      <family val="1"/>
    </font>
    <font>
      <sz val="14"/>
      <name val="標楷體"/>
      <family val="4"/>
    </font>
    <font>
      <sz val="12"/>
      <name val="標楷體"/>
      <family val="4"/>
    </font>
    <font>
      <sz val="11"/>
      <name val="標楷體"/>
      <family val="4"/>
    </font>
    <font>
      <sz val="9"/>
      <name val="新細明體"/>
      <family val="1"/>
    </font>
    <font>
      <sz val="14"/>
      <name val="Times New Roman"/>
      <family val="1"/>
    </font>
    <font>
      <sz val="16"/>
      <name val="標楷體"/>
      <family val="4"/>
    </font>
    <font>
      <sz val="16"/>
      <name val="新細明體"/>
      <family val="1"/>
    </font>
    <font>
      <u val="single"/>
      <sz val="12"/>
      <color indexed="12"/>
      <name val="新細明體"/>
      <family val="1"/>
    </font>
    <font>
      <u val="single"/>
      <sz val="12"/>
      <color indexed="36"/>
      <name val="新細明體"/>
      <family val="1"/>
    </font>
    <font>
      <sz val="9"/>
      <name val="標楷體"/>
      <family val="4"/>
    </font>
    <font>
      <sz val="14"/>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4"/>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5">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medium"/>
      <right style="medium"/>
      <top style="medium"/>
      <bottom style="medium"/>
    </border>
    <border>
      <left style="medium"/>
      <right style="medium"/>
      <top>
        <color indexed="63"/>
      </top>
      <bottom style="medium"/>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19" fillId="16" borderId="0" applyNumberFormat="0" applyBorder="0" applyAlignment="0" applyProtection="0"/>
    <xf numFmtId="0" fontId="27" fillId="0" borderId="1" applyNumberFormat="0" applyFill="0" applyAlignment="0" applyProtection="0"/>
    <xf numFmtId="0" fontId="17" fillId="4" borderId="0" applyNumberFormat="0" applyBorder="0" applyAlignment="0" applyProtection="0"/>
    <xf numFmtId="9" fontId="0" fillId="0" borderId="0" applyFont="0" applyFill="0" applyBorder="0" applyAlignment="0" applyProtection="0"/>
    <xf numFmtId="0" fontId="22"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0" fillId="18" borderId="4" applyNumberFormat="0" applyFont="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2"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7" borderId="2" applyNumberFormat="0" applyAlignment="0" applyProtection="0"/>
    <xf numFmtId="0" fontId="21" fillId="17" borderId="8" applyNumberFormat="0" applyAlignment="0" applyProtection="0"/>
    <xf numFmtId="0" fontId="24" fillId="23" borderId="9" applyNumberFormat="0" applyAlignment="0" applyProtection="0"/>
    <xf numFmtId="0" fontId="18" fillId="3" borderId="0" applyNumberFormat="0" applyBorder="0" applyAlignment="0" applyProtection="0"/>
    <xf numFmtId="0" fontId="25" fillId="0" borderId="0" applyNumberFormat="0" applyFill="0" applyBorder="0" applyAlignment="0" applyProtection="0"/>
  </cellStyleXfs>
  <cellXfs count="55">
    <xf numFmtId="0" fontId="0" fillId="0" borderId="0" xfId="0" applyAlignment="1">
      <alignment/>
    </xf>
    <xf numFmtId="3" fontId="2" fillId="0" borderId="10" xfId="0" applyNumberFormat="1" applyFont="1" applyBorder="1" applyAlignment="1" applyProtection="1">
      <alignment horizontal="right" vertical="top" wrapText="1"/>
      <protection/>
    </xf>
    <xf numFmtId="0" fontId="0" fillId="0" borderId="0" xfId="0" applyAlignment="1" applyProtection="1">
      <alignment/>
      <protection locked="0"/>
    </xf>
    <xf numFmtId="0" fontId="0" fillId="0" borderId="0" xfId="0" applyAlignment="1" applyProtection="1">
      <alignment/>
      <protection locked="0"/>
    </xf>
    <xf numFmtId="0" fontId="3" fillId="0" borderId="10" xfId="0" applyFont="1" applyBorder="1" applyAlignment="1" applyProtection="1">
      <alignment vertical="top" wrapText="1"/>
      <protection locked="0"/>
    </xf>
    <xf numFmtId="49" fontId="2" fillId="0" borderId="11" xfId="0" applyNumberFormat="1" applyFont="1" applyBorder="1" applyAlignment="1" applyProtection="1">
      <alignment horizontal="center" wrapText="1"/>
      <protection locked="0"/>
    </xf>
    <xf numFmtId="49" fontId="6" fillId="0" borderId="11" xfId="0" applyNumberFormat="1" applyFont="1" applyBorder="1" applyAlignment="1" applyProtection="1">
      <alignment horizontal="center" wrapText="1"/>
      <protection locked="0"/>
    </xf>
    <xf numFmtId="0" fontId="3" fillId="0" borderId="0" xfId="0" applyFont="1" applyAlignment="1" applyProtection="1">
      <alignment/>
      <protection locked="0"/>
    </xf>
    <xf numFmtId="0" fontId="3" fillId="0" borderId="12" xfId="0" applyFont="1" applyBorder="1" applyAlignment="1" applyProtection="1">
      <alignment horizontal="center" vertical="center" wrapText="1"/>
      <protection locked="0"/>
    </xf>
    <xf numFmtId="0" fontId="3" fillId="0" borderId="12" xfId="0" applyFont="1" applyBorder="1" applyAlignment="1" applyProtection="1">
      <alignment horizontal="center" vertical="top" wrapText="1"/>
      <protection locked="0"/>
    </xf>
    <xf numFmtId="0" fontId="11" fillId="0" borderId="13" xfId="0" applyFont="1" applyBorder="1" applyAlignment="1">
      <alignment horizontal="center" wrapText="1"/>
    </xf>
    <xf numFmtId="0" fontId="11" fillId="0" borderId="14" xfId="0" applyFont="1" applyBorder="1" applyAlignment="1">
      <alignment horizontal="center" wrapText="1"/>
    </xf>
    <xf numFmtId="0" fontId="8" fillId="0" borderId="15" xfId="0" applyFont="1" applyBorder="1" applyAlignment="1" applyProtection="1">
      <alignment/>
      <protection locked="0"/>
    </xf>
    <xf numFmtId="0" fontId="8" fillId="0" borderId="12" xfId="0" applyFont="1" applyBorder="1" applyAlignment="1" applyProtection="1">
      <alignment/>
      <protection locked="0"/>
    </xf>
    <xf numFmtId="0" fontId="11"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9" xfId="0" applyFont="1" applyBorder="1" applyAlignment="1" applyProtection="1">
      <alignment vertical="top" wrapText="1"/>
      <protection locked="0"/>
    </xf>
    <xf numFmtId="0" fontId="0" fillId="0" borderId="0" xfId="0" applyAlignment="1">
      <alignment vertical="top" wrapText="1"/>
    </xf>
    <xf numFmtId="0" fontId="0" fillId="0" borderId="20" xfId="0" applyBorder="1" applyAlignment="1">
      <alignment vertical="top" wrapText="1"/>
    </xf>
    <xf numFmtId="3" fontId="2" fillId="0" borderId="17" xfId="33" applyNumberFormat="1" applyFont="1" applyBorder="1" applyAlignment="1" applyProtection="1">
      <alignment horizontal="right" vertical="center" wrapText="1"/>
      <protection/>
    </xf>
    <xf numFmtId="3" fontId="2" fillId="0" borderId="18" xfId="33" applyNumberFormat="1" applyFont="1" applyBorder="1" applyAlignment="1" applyProtection="1">
      <alignment horizontal="right" vertical="center" wrapText="1"/>
      <protection/>
    </xf>
    <xf numFmtId="3" fontId="2" fillId="0" borderId="16" xfId="33" applyNumberFormat="1" applyFont="1" applyBorder="1" applyAlignment="1" applyProtection="1">
      <alignment horizontal="right" vertical="center" wrapText="1"/>
      <protection/>
    </xf>
    <xf numFmtId="0" fontId="3" fillId="0" borderId="21" xfId="0" applyFont="1" applyBorder="1" applyAlignment="1" applyProtection="1">
      <alignment vertical="top" wrapText="1"/>
      <protection locked="0"/>
    </xf>
    <xf numFmtId="0" fontId="0" fillId="0" borderId="22" xfId="0" applyBorder="1" applyAlignment="1">
      <alignment vertical="top" wrapText="1"/>
    </xf>
    <xf numFmtId="0" fontId="0" fillId="0" borderId="10" xfId="0" applyBorder="1" applyAlignment="1">
      <alignment vertical="top" wrapText="1"/>
    </xf>
    <xf numFmtId="0" fontId="7" fillId="0" borderId="23" xfId="0" applyFont="1" applyBorder="1" applyAlignment="1" applyProtection="1">
      <alignment horizontal="center"/>
      <protection locked="0"/>
    </xf>
    <xf numFmtId="0" fontId="7" fillId="0" borderId="15" xfId="0" applyFont="1" applyBorder="1" applyAlignment="1" applyProtection="1">
      <alignment horizontal="center"/>
      <protection locked="0"/>
    </xf>
    <xf numFmtId="0" fontId="8" fillId="0" borderId="15" xfId="0" applyFont="1" applyBorder="1" applyAlignment="1" applyProtection="1">
      <alignment/>
      <protection locked="0"/>
    </xf>
    <xf numFmtId="0" fontId="8" fillId="0" borderId="12" xfId="0" applyFont="1" applyBorder="1" applyAlignment="1" applyProtection="1">
      <alignment/>
      <protection locked="0"/>
    </xf>
    <xf numFmtId="0" fontId="3" fillId="0" borderId="23"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23"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3" fillId="0" borderId="11" xfId="0" applyFont="1" applyBorder="1" applyAlignment="1" applyProtection="1">
      <alignment horizontal="center" vertical="center" wrapText="1"/>
      <protection locked="0"/>
    </xf>
    <xf numFmtId="0" fontId="0" fillId="0" borderId="11" xfId="0" applyBorder="1" applyAlignment="1" applyProtection="1">
      <alignment vertical="center" wrapText="1"/>
      <protection locked="0"/>
    </xf>
    <xf numFmtId="0" fontId="0" fillId="0" borderId="16" xfId="0" applyFont="1" applyBorder="1" applyAlignment="1" applyProtection="1">
      <alignment horizontal="center" vertical="center" wrapText="1"/>
      <protection locked="0"/>
    </xf>
    <xf numFmtId="0" fontId="0" fillId="0" borderId="18" xfId="0" applyBorder="1" applyAlignment="1">
      <alignment horizontal="center" vertical="center" wrapText="1"/>
    </xf>
    <xf numFmtId="0" fontId="0" fillId="0" borderId="24" xfId="0" applyBorder="1" applyAlignment="1">
      <alignment horizontal="center" vertical="center" wrapText="1"/>
    </xf>
    <xf numFmtId="0" fontId="0" fillId="0" borderId="16" xfId="0" applyBorder="1" applyAlignment="1">
      <alignment horizontal="center" vertical="center" wrapText="1"/>
    </xf>
    <xf numFmtId="3" fontId="2" fillId="0" borderId="17" xfId="0" applyNumberFormat="1" applyFont="1" applyBorder="1" applyAlignment="1" applyProtection="1">
      <alignment horizontal="center" vertical="center" wrapText="1"/>
      <protection/>
    </xf>
    <xf numFmtId="3" fontId="2" fillId="0" borderId="18" xfId="0" applyNumberFormat="1" applyFont="1" applyBorder="1" applyAlignment="1" applyProtection="1">
      <alignment horizontal="center" vertical="center" wrapText="1"/>
      <protection/>
    </xf>
    <xf numFmtId="3" fontId="2" fillId="0" borderId="16" xfId="0" applyNumberFormat="1" applyFont="1" applyBorder="1" applyAlignment="1" applyProtection="1">
      <alignment horizontal="center" vertical="center" wrapText="1"/>
      <protection/>
    </xf>
    <xf numFmtId="0" fontId="0" fillId="0" borderId="16" xfId="0" applyBorder="1" applyAlignment="1" applyProtection="1">
      <alignment horizontal="center" vertical="center" wrapText="1"/>
      <protection locked="0"/>
    </xf>
    <xf numFmtId="0" fontId="0" fillId="0" borderId="0" xfId="0" applyAlignment="1">
      <alignment vertical="top"/>
    </xf>
    <xf numFmtId="0" fontId="0" fillId="0" borderId="20" xfId="0" applyBorder="1" applyAlignment="1">
      <alignment vertical="top"/>
    </xf>
    <xf numFmtId="0" fontId="4" fillId="0" borderId="17" xfId="0" applyFont="1" applyBorder="1" applyAlignment="1" applyProtection="1">
      <alignment horizontal="center" vertical="center" wrapText="1"/>
      <protection locked="0"/>
    </xf>
    <xf numFmtId="0" fontId="0" fillId="0" borderId="16" xfId="0" applyBorder="1" applyAlignment="1" applyProtection="1">
      <alignment vertical="center"/>
      <protection locked="0"/>
    </xf>
    <xf numFmtId="0" fontId="0" fillId="0" borderId="18" xfId="0" applyBorder="1" applyAlignment="1" applyProtection="1">
      <alignment horizontal="center" vertical="center" wrapText="1"/>
      <protection locked="0"/>
    </xf>
    <xf numFmtId="0" fontId="0" fillId="0" borderId="15" xfId="0" applyBorder="1" applyAlignment="1">
      <alignment/>
    </xf>
    <xf numFmtId="0" fontId="0" fillId="0" borderId="16" xfId="0" applyFont="1" applyBorder="1" applyAlignment="1" applyProtection="1">
      <alignment horizontal="center" vertical="center" wrapText="1"/>
      <protection locked="0"/>
    </xf>
    <xf numFmtId="0" fontId="2" fillId="0" borderId="23" xfId="0" applyFont="1" applyBorder="1" applyAlignment="1" applyProtection="1">
      <alignment horizontal="center"/>
      <protection locked="0"/>
    </xf>
    <xf numFmtId="0" fontId="30" fillId="0" borderId="15" xfId="0" applyFont="1" applyBorder="1" applyAlignment="1">
      <alignment/>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4"/>
  <sheetViews>
    <sheetView tabSelected="1" zoomScalePageLayoutView="0" workbookViewId="0" topLeftCell="A1">
      <selection activeCell="C26" sqref="C26"/>
    </sheetView>
  </sheetViews>
  <sheetFormatPr defaultColWidth="9.00390625" defaultRowHeight="16.5"/>
  <cols>
    <col min="1" max="1" width="4.00390625" style="3" customWidth="1"/>
    <col min="2" max="2" width="14.375" style="3" customWidth="1"/>
    <col min="3" max="3" width="6.00390625" style="3" customWidth="1"/>
    <col min="4" max="4" width="9.25390625" style="3" customWidth="1"/>
    <col min="5" max="5" width="9.375" style="3" bestFit="1" customWidth="1"/>
    <col min="6" max="6" width="10.625" style="3" bestFit="1" customWidth="1"/>
    <col min="7" max="8" width="9.375" style="3" bestFit="1" customWidth="1"/>
    <col min="9" max="9" width="9.25390625" style="3" bestFit="1" customWidth="1"/>
    <col min="10" max="11" width="9.125" style="3" bestFit="1" customWidth="1"/>
    <col min="12" max="12" width="9.375" style="3" bestFit="1" customWidth="1"/>
    <col min="13" max="13" width="16.50390625" style="3" customWidth="1"/>
    <col min="14" max="14" width="14.375" style="3" customWidth="1"/>
    <col min="15" max="16384" width="9.00390625" style="3" customWidth="1"/>
  </cols>
  <sheetData>
    <row r="1" spans="1:15" ht="21">
      <c r="A1" s="27" t="s">
        <v>52</v>
      </c>
      <c r="B1" s="28"/>
      <c r="C1" s="28"/>
      <c r="D1" s="29"/>
      <c r="E1" s="29"/>
      <c r="F1" s="29"/>
      <c r="G1" s="29"/>
      <c r="H1" s="29"/>
      <c r="I1" s="29"/>
      <c r="J1" s="29"/>
      <c r="K1" s="29"/>
      <c r="L1" s="29"/>
      <c r="M1" s="29"/>
      <c r="N1" s="30"/>
      <c r="O1" s="2"/>
    </row>
    <row r="2" spans="1:14" ht="33.75" customHeight="1">
      <c r="A2" s="15" t="s">
        <v>0</v>
      </c>
      <c r="B2" s="15" t="s">
        <v>24</v>
      </c>
      <c r="C2" s="15" t="s">
        <v>23</v>
      </c>
      <c r="D2" s="31" t="s">
        <v>17</v>
      </c>
      <c r="E2" s="32"/>
      <c r="F2" s="32"/>
      <c r="G2" s="32"/>
      <c r="H2" s="32"/>
      <c r="I2" s="32"/>
      <c r="J2" s="32"/>
      <c r="K2" s="32"/>
      <c r="L2" s="33"/>
      <c r="M2" s="34" t="s">
        <v>18</v>
      </c>
      <c r="N2" s="35"/>
    </row>
    <row r="3" spans="1:14" ht="24" customHeight="1">
      <c r="A3" s="16"/>
      <c r="B3" s="39"/>
      <c r="C3" s="39"/>
      <c r="D3" s="31" t="s">
        <v>1</v>
      </c>
      <c r="E3" s="32"/>
      <c r="F3" s="33"/>
      <c r="G3" s="31" t="s">
        <v>2</v>
      </c>
      <c r="H3" s="32"/>
      <c r="I3" s="33"/>
      <c r="J3" s="31" t="s">
        <v>3</v>
      </c>
      <c r="K3" s="32"/>
      <c r="L3" s="33"/>
      <c r="M3" s="48" t="s">
        <v>34</v>
      </c>
      <c r="N3" s="36" t="s">
        <v>4</v>
      </c>
    </row>
    <row r="4" spans="1:14" ht="16.5" customHeight="1">
      <c r="A4" s="16"/>
      <c r="B4" s="39"/>
      <c r="C4" s="39"/>
      <c r="D4" s="15" t="s">
        <v>5</v>
      </c>
      <c r="E4" s="9" t="s">
        <v>19</v>
      </c>
      <c r="F4" s="4" t="s">
        <v>7</v>
      </c>
      <c r="G4" s="15" t="s">
        <v>5</v>
      </c>
      <c r="H4" s="8" t="s">
        <v>20</v>
      </c>
      <c r="I4" s="4" t="s">
        <v>7</v>
      </c>
      <c r="J4" s="15" t="s">
        <v>5</v>
      </c>
      <c r="K4" s="8" t="s">
        <v>6</v>
      </c>
      <c r="L4" s="4" t="s">
        <v>7</v>
      </c>
      <c r="M4" s="49"/>
      <c r="N4" s="37"/>
    </row>
    <row r="5" spans="1:14" ht="17.25" thickBot="1">
      <c r="A5" s="38"/>
      <c r="B5" s="40"/>
      <c r="C5" s="41"/>
      <c r="D5" s="45"/>
      <c r="E5" s="31" t="s">
        <v>13</v>
      </c>
      <c r="F5" s="33"/>
      <c r="G5" s="45"/>
      <c r="H5" s="31" t="s">
        <v>13</v>
      </c>
      <c r="I5" s="33"/>
      <c r="J5" s="45"/>
      <c r="K5" s="31" t="s">
        <v>13</v>
      </c>
      <c r="L5" s="33"/>
      <c r="M5" s="15" t="s">
        <v>8</v>
      </c>
      <c r="N5" s="15" t="s">
        <v>16</v>
      </c>
    </row>
    <row r="6" spans="1:14" ht="20.25" thickBot="1">
      <c r="A6" s="15" t="s">
        <v>10</v>
      </c>
      <c r="B6" s="10" t="s">
        <v>26</v>
      </c>
      <c r="C6" s="5" t="s">
        <v>15</v>
      </c>
      <c r="D6" s="42">
        <v>20000</v>
      </c>
      <c r="E6" s="1">
        <f>ROUND(D$6,0)</f>
        <v>20000</v>
      </c>
      <c r="F6" s="1">
        <f>D$6-E6</f>
        <v>0</v>
      </c>
      <c r="G6" s="21">
        <f>ROUND(D6*0.8,0)</f>
        <v>16000</v>
      </c>
      <c r="H6" s="1">
        <f>ROUND(G$6,0)</f>
        <v>16000</v>
      </c>
      <c r="I6" s="1">
        <f>G$6-H6</f>
        <v>0</v>
      </c>
      <c r="J6" s="21">
        <f>ROUND(D6*0.4,0)</f>
        <v>8000</v>
      </c>
      <c r="K6" s="1">
        <f>ROUND(J$6,0)</f>
        <v>8000</v>
      </c>
      <c r="L6" s="1">
        <f>J$6-K6</f>
        <v>0</v>
      </c>
      <c r="M6" s="50"/>
      <c r="N6" s="50"/>
    </row>
    <row r="7" spans="1:14" ht="20.25" thickBot="1">
      <c r="A7" s="16"/>
      <c r="B7" s="11" t="s">
        <v>35</v>
      </c>
      <c r="C7" s="6" t="s">
        <v>30</v>
      </c>
      <c r="D7" s="43"/>
      <c r="E7" s="1">
        <f>ROUND(D$6*(75%),0)</f>
        <v>15000</v>
      </c>
      <c r="F7" s="1">
        <f>D$6-E7</f>
        <v>5000</v>
      </c>
      <c r="G7" s="22"/>
      <c r="H7" s="1">
        <f>ROUND(G$6*(75%),0)</f>
        <v>12000</v>
      </c>
      <c r="I7" s="1">
        <f>G$6-H7</f>
        <v>4000</v>
      </c>
      <c r="J7" s="22"/>
      <c r="K7" s="1">
        <f>ROUND(J$6*(75%),0)</f>
        <v>6000</v>
      </c>
      <c r="L7" s="1">
        <f>J$6-K7</f>
        <v>2000</v>
      </c>
      <c r="M7" s="50"/>
      <c r="N7" s="50"/>
    </row>
    <row r="8" spans="1:14" ht="20.25" thickBot="1">
      <c r="A8" s="16"/>
      <c r="B8" s="11" t="s">
        <v>32</v>
      </c>
      <c r="C8" s="6" t="s">
        <v>28</v>
      </c>
      <c r="D8" s="43"/>
      <c r="E8" s="1">
        <f>ROUND(D$6*(50%),0)</f>
        <v>10000</v>
      </c>
      <c r="F8" s="1">
        <f>D$6-E8</f>
        <v>10000</v>
      </c>
      <c r="G8" s="22"/>
      <c r="H8" s="1">
        <f>ROUND(G$6*(50%),0)</f>
        <v>8000</v>
      </c>
      <c r="I8" s="1">
        <f>G$6-H8</f>
        <v>8000</v>
      </c>
      <c r="J8" s="22"/>
      <c r="K8" s="1">
        <f>ROUND(J$6*(50%),0)</f>
        <v>4000</v>
      </c>
      <c r="L8" s="1">
        <f>J$6-K8</f>
        <v>4000</v>
      </c>
      <c r="M8" s="50"/>
      <c r="N8" s="50"/>
    </row>
    <row r="9" spans="1:14" ht="20.25" thickBot="1">
      <c r="A9" s="16"/>
      <c r="B9" s="11" t="s">
        <v>33</v>
      </c>
      <c r="C9" s="6" t="s">
        <v>29</v>
      </c>
      <c r="D9" s="43"/>
      <c r="E9" s="1">
        <f>ROUND(D$6*(25%),0)</f>
        <v>5000</v>
      </c>
      <c r="F9" s="1">
        <f>D$6-E9</f>
        <v>15000</v>
      </c>
      <c r="G9" s="22"/>
      <c r="H9" s="1">
        <f>ROUND(G$6*(25%),0)</f>
        <v>4000</v>
      </c>
      <c r="I9" s="1">
        <f>G$6-H9</f>
        <v>12000</v>
      </c>
      <c r="J9" s="22"/>
      <c r="K9" s="1">
        <f>ROUND(J$6*(25%),0)</f>
        <v>2000</v>
      </c>
      <c r="L9" s="1">
        <f>J$6-K9</f>
        <v>6000</v>
      </c>
      <c r="M9" s="50"/>
      <c r="N9" s="50"/>
    </row>
    <row r="10" spans="1:14" ht="20.25" thickBot="1">
      <c r="A10" s="17"/>
      <c r="B10" s="11" t="s">
        <v>22</v>
      </c>
      <c r="C10" s="6" t="s">
        <v>14</v>
      </c>
      <c r="D10" s="44"/>
      <c r="E10" s="1">
        <f>ROUND(D$6*0,0)</f>
        <v>0</v>
      </c>
      <c r="F10" s="1">
        <f>D$6-E10</f>
        <v>20000</v>
      </c>
      <c r="G10" s="23"/>
      <c r="H10" s="1">
        <f>ROUND(G$6*0,0)</f>
        <v>0</v>
      </c>
      <c r="I10" s="1">
        <f>G$6-H10</f>
        <v>16000</v>
      </c>
      <c r="J10" s="23"/>
      <c r="K10" s="1">
        <f>ROUND(J$6*0,0)</f>
        <v>0</v>
      </c>
      <c r="L10" s="1">
        <f>J$6-K10</f>
        <v>8000</v>
      </c>
      <c r="M10" s="45"/>
      <c r="N10" s="45"/>
    </row>
    <row r="11" spans="1:14" ht="20.25" thickBot="1">
      <c r="A11" s="15" t="s">
        <v>11</v>
      </c>
      <c r="B11" s="10" t="s">
        <v>21</v>
      </c>
      <c r="C11" s="5" t="s">
        <v>15</v>
      </c>
      <c r="D11" s="21">
        <f>ROUND(D6*0.6,0)</f>
        <v>12000</v>
      </c>
      <c r="E11" s="1">
        <f>ROUND(D$11,0)</f>
        <v>12000</v>
      </c>
      <c r="F11" s="1">
        <f>D$11-E11</f>
        <v>0</v>
      </c>
      <c r="G11" s="21">
        <f>ROUND(D11*0.8,0)</f>
        <v>9600</v>
      </c>
      <c r="H11" s="1">
        <f>ROUND(G$11,0)</f>
        <v>9600</v>
      </c>
      <c r="I11" s="1">
        <f>G$11-H11</f>
        <v>0</v>
      </c>
      <c r="J11" s="21">
        <f>ROUND(D11*0.4,0)</f>
        <v>4800</v>
      </c>
      <c r="K11" s="1">
        <f>ROUND(J$11,0)</f>
        <v>4800</v>
      </c>
      <c r="L11" s="1">
        <f>J$11-K11</f>
        <v>0</v>
      </c>
      <c r="M11" s="15" t="s">
        <v>8</v>
      </c>
      <c r="N11" s="15" t="s">
        <v>9</v>
      </c>
    </row>
    <row r="12" spans="1:14" ht="20.25" thickBot="1">
      <c r="A12" s="16"/>
      <c r="B12" s="11" t="s">
        <v>35</v>
      </c>
      <c r="C12" s="6" t="s">
        <v>27</v>
      </c>
      <c r="D12" s="22"/>
      <c r="E12" s="1">
        <f>ROUND(D$11*(75%),0)</f>
        <v>9000</v>
      </c>
      <c r="F12" s="1">
        <f>D$11-E12</f>
        <v>3000</v>
      </c>
      <c r="G12" s="22"/>
      <c r="H12" s="1">
        <f>ROUND(G$11*(75%),0)</f>
        <v>7200</v>
      </c>
      <c r="I12" s="1">
        <f>G$11-H12</f>
        <v>2400</v>
      </c>
      <c r="J12" s="22"/>
      <c r="K12" s="1">
        <f>ROUND(J$11*(75%),0)</f>
        <v>3600</v>
      </c>
      <c r="L12" s="1">
        <f>J$11-K12</f>
        <v>1200</v>
      </c>
      <c r="M12" s="16"/>
      <c r="N12" s="16"/>
    </row>
    <row r="13" spans="1:14" ht="20.25" thickBot="1">
      <c r="A13" s="16"/>
      <c r="B13" s="11" t="s">
        <v>32</v>
      </c>
      <c r="C13" s="6" t="s">
        <v>28</v>
      </c>
      <c r="D13" s="22"/>
      <c r="E13" s="1">
        <f>ROUND(D$11*(50%),0)</f>
        <v>6000</v>
      </c>
      <c r="F13" s="1">
        <f>D$11-E13</f>
        <v>6000</v>
      </c>
      <c r="G13" s="22"/>
      <c r="H13" s="1">
        <f>ROUND(G$11*(50%),0)</f>
        <v>4800</v>
      </c>
      <c r="I13" s="1">
        <f>G$11-H13</f>
        <v>4800</v>
      </c>
      <c r="J13" s="22"/>
      <c r="K13" s="1">
        <f>ROUND(J$11*(50%),0)</f>
        <v>2400</v>
      </c>
      <c r="L13" s="1">
        <f>J$11-K13</f>
        <v>2400</v>
      </c>
      <c r="M13" s="16"/>
      <c r="N13" s="16"/>
    </row>
    <row r="14" spans="1:14" ht="20.25" thickBot="1">
      <c r="A14" s="16"/>
      <c r="B14" s="11" t="s">
        <v>33</v>
      </c>
      <c r="C14" s="6" t="s">
        <v>29</v>
      </c>
      <c r="D14" s="22"/>
      <c r="E14" s="1">
        <f>ROUND(D$11*(25%),0)</f>
        <v>3000</v>
      </c>
      <c r="F14" s="1">
        <f>D$11-E14</f>
        <v>9000</v>
      </c>
      <c r="G14" s="22"/>
      <c r="H14" s="1">
        <f>ROUND(G$11*(25%),0)</f>
        <v>2400</v>
      </c>
      <c r="I14" s="1">
        <f>G$11-H14</f>
        <v>7200</v>
      </c>
      <c r="J14" s="22"/>
      <c r="K14" s="1">
        <f>ROUND(J$11*(25%),0)</f>
        <v>1200</v>
      </c>
      <c r="L14" s="1">
        <f>J$11-K14</f>
        <v>3600</v>
      </c>
      <c r="M14" s="16"/>
      <c r="N14" s="16"/>
    </row>
    <row r="15" spans="1:14" ht="20.25" thickBot="1">
      <c r="A15" s="17"/>
      <c r="B15" s="11" t="s">
        <v>22</v>
      </c>
      <c r="C15" s="6" t="s">
        <v>14</v>
      </c>
      <c r="D15" s="23"/>
      <c r="E15" s="1">
        <f>ROUND(D$11*0,0)</f>
        <v>0</v>
      </c>
      <c r="F15" s="1">
        <f>D$11-E15</f>
        <v>12000</v>
      </c>
      <c r="G15" s="23"/>
      <c r="H15" s="1">
        <f>ROUND(G$11*0,0)</f>
        <v>0</v>
      </c>
      <c r="I15" s="1">
        <f>G$11-H15</f>
        <v>9600</v>
      </c>
      <c r="J15" s="23"/>
      <c r="K15" s="1">
        <f>ROUND(J$11*0,0)</f>
        <v>0</v>
      </c>
      <c r="L15" s="1">
        <f>J$11-K15</f>
        <v>4800</v>
      </c>
      <c r="M15" s="17"/>
      <c r="N15" s="17"/>
    </row>
    <row r="16" spans="1:14" ht="19.5" customHeight="1">
      <c r="A16" s="15" t="s">
        <v>12</v>
      </c>
      <c r="B16" s="18" t="s">
        <v>25</v>
      </c>
      <c r="C16" s="46"/>
      <c r="D16" s="46"/>
      <c r="E16" s="46"/>
      <c r="F16" s="46"/>
      <c r="G16" s="46"/>
      <c r="H16" s="46"/>
      <c r="I16" s="46"/>
      <c r="J16" s="46"/>
      <c r="K16" s="46"/>
      <c r="L16" s="46"/>
      <c r="M16" s="46"/>
      <c r="N16" s="47"/>
    </row>
    <row r="17" spans="1:14" ht="19.5" customHeight="1">
      <c r="A17" s="16"/>
      <c r="B17" s="18" t="str">
        <f>CONCATENATE("2.每月收費額以",D6,"元為計算基準。")</f>
        <v>2.每月收費額以20000元為計算基準。</v>
      </c>
      <c r="C17" s="19"/>
      <c r="D17" s="19"/>
      <c r="E17" s="19"/>
      <c r="F17" s="19"/>
      <c r="G17" s="19"/>
      <c r="H17" s="19"/>
      <c r="I17" s="19"/>
      <c r="J17" s="19"/>
      <c r="K17" s="19"/>
      <c r="L17" s="19"/>
      <c r="M17" s="19"/>
      <c r="N17" s="20"/>
    </row>
    <row r="18" spans="1:14" ht="19.5" customHeight="1">
      <c r="A18" s="16"/>
      <c r="B18" s="18" t="str">
        <f>CONCATENATE("3.住宿養護每月收費額度，重度以上為",D6,"元；中度為",G6,"元；輕度為",J6,"元。")</f>
        <v>3.住宿養護每月收費額度，重度以上為20000元；中度為16000元；輕度為8000元。</v>
      </c>
      <c r="C18" s="19"/>
      <c r="D18" s="19"/>
      <c r="E18" s="19"/>
      <c r="F18" s="19"/>
      <c r="G18" s="19"/>
      <c r="H18" s="19"/>
      <c r="I18" s="19"/>
      <c r="J18" s="19"/>
      <c r="K18" s="19"/>
      <c r="L18" s="19"/>
      <c r="M18" s="19"/>
      <c r="N18" s="20"/>
    </row>
    <row r="19" spans="1:14" ht="19.5" customHeight="1">
      <c r="A19" s="16"/>
      <c r="B19" s="18" t="str">
        <f>CONCATENATE("4.日間托育每月收費額度，重度以上為",D6,"元*0.6=",D11,"元；中度為",G6,"*0.6=",G11,"元；輕度為",J6,"*0.6=",J11,"元。")</f>
        <v>4.日間托育每月收費額度，重度以上為20000元*0.6=12000元；中度為16000*0.6=9600元；輕度為8000*0.6=4800元。</v>
      </c>
      <c r="C19" s="19"/>
      <c r="D19" s="19"/>
      <c r="E19" s="19"/>
      <c r="F19" s="19"/>
      <c r="G19" s="19"/>
      <c r="H19" s="19"/>
      <c r="I19" s="19"/>
      <c r="J19" s="19"/>
      <c r="K19" s="19"/>
      <c r="L19" s="19"/>
      <c r="M19" s="19"/>
      <c r="N19" s="20"/>
    </row>
    <row r="20" spans="1:14" ht="19.5" customHeight="1">
      <c r="A20" s="17"/>
      <c r="B20" s="24" t="s">
        <v>31</v>
      </c>
      <c r="C20" s="25"/>
      <c r="D20" s="25"/>
      <c r="E20" s="25"/>
      <c r="F20" s="25"/>
      <c r="G20" s="25"/>
      <c r="H20" s="25"/>
      <c r="I20" s="25"/>
      <c r="J20" s="25"/>
      <c r="K20" s="25"/>
      <c r="L20" s="25"/>
      <c r="M20" s="25"/>
      <c r="N20" s="26"/>
    </row>
    <row r="21" spans="1:3" ht="16.5">
      <c r="A21" s="7"/>
      <c r="B21" s="7"/>
      <c r="C21" s="7"/>
    </row>
    <row r="22" spans="1:3" ht="16.5">
      <c r="A22" s="7"/>
      <c r="B22" s="7"/>
      <c r="C22" s="7"/>
    </row>
    <row r="23" spans="1:3" ht="16.5">
      <c r="A23" s="7"/>
      <c r="B23" s="7"/>
      <c r="C23" s="7"/>
    </row>
    <row r="24" spans="1:3" ht="16.5">
      <c r="A24" s="7"/>
      <c r="B24" s="7"/>
      <c r="C24" s="7"/>
    </row>
  </sheetData>
  <sheetProtection selectLockedCells="1"/>
  <mergeCells count="35">
    <mergeCell ref="K5:L5"/>
    <mergeCell ref="B17:N17"/>
    <mergeCell ref="M3:M4"/>
    <mergeCell ref="A6:A10"/>
    <mergeCell ref="N11:N15"/>
    <mergeCell ref="N5:N10"/>
    <mergeCell ref="H5:I5"/>
    <mergeCell ref="A11:A15"/>
    <mergeCell ref="J4:J5"/>
    <mergeCell ref="M5:M10"/>
    <mergeCell ref="M11:M15"/>
    <mergeCell ref="D4:D5"/>
    <mergeCell ref="G4:G5"/>
    <mergeCell ref="G6:G10"/>
    <mergeCell ref="E5:F5"/>
    <mergeCell ref="A1:N1"/>
    <mergeCell ref="D2:L2"/>
    <mergeCell ref="M2:N2"/>
    <mergeCell ref="D3:F3"/>
    <mergeCell ref="G3:I3"/>
    <mergeCell ref="J3:L3"/>
    <mergeCell ref="N3:N4"/>
    <mergeCell ref="A2:A5"/>
    <mergeCell ref="B2:B5"/>
    <mergeCell ref="C2:C5"/>
    <mergeCell ref="A16:A20"/>
    <mergeCell ref="B18:N18"/>
    <mergeCell ref="J6:J10"/>
    <mergeCell ref="J11:J15"/>
    <mergeCell ref="G11:G15"/>
    <mergeCell ref="B20:N20"/>
    <mergeCell ref="B19:N19"/>
    <mergeCell ref="D6:D10"/>
    <mergeCell ref="D11:D15"/>
    <mergeCell ref="B16:N16"/>
  </mergeCells>
  <printOptions horizontalCentered="1" verticalCentered="1"/>
  <pageMargins left="0.25" right="0.15748031496062992" top="1.1811023622047245"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27"/>
  <sheetViews>
    <sheetView zoomScalePageLayoutView="0" workbookViewId="0" topLeftCell="A1">
      <selection activeCell="C25" sqref="C25"/>
    </sheetView>
  </sheetViews>
  <sheetFormatPr defaultColWidth="9.00390625" defaultRowHeight="16.5"/>
  <cols>
    <col min="1" max="1" width="4.00390625" style="3" customWidth="1"/>
    <col min="2" max="2" width="13.125" style="3" customWidth="1"/>
    <col min="3" max="3" width="6.00390625" style="3" customWidth="1"/>
    <col min="4" max="4" width="9.25390625" style="3" customWidth="1"/>
    <col min="5" max="6" width="10.50390625" style="3" bestFit="1" customWidth="1"/>
    <col min="7" max="8" width="9.25390625" style="3" bestFit="1" customWidth="1"/>
    <col min="9" max="11" width="9.00390625" style="3" customWidth="1"/>
    <col min="12" max="12" width="9.25390625" style="3" bestFit="1" customWidth="1"/>
    <col min="13" max="13" width="16.875" style="3" customWidth="1"/>
    <col min="14" max="14" width="17.00390625" style="3" customWidth="1"/>
    <col min="15" max="16384" width="9.00390625" style="3" customWidth="1"/>
  </cols>
  <sheetData>
    <row r="1" spans="1:15" ht="21">
      <c r="A1" s="27" t="s">
        <v>51</v>
      </c>
      <c r="B1" s="28"/>
      <c r="C1" s="28"/>
      <c r="D1" s="29"/>
      <c r="E1" s="29"/>
      <c r="F1" s="29"/>
      <c r="G1" s="29"/>
      <c r="H1" s="29"/>
      <c r="I1" s="29"/>
      <c r="J1" s="29"/>
      <c r="K1" s="29"/>
      <c r="L1" s="29"/>
      <c r="M1" s="29"/>
      <c r="N1" s="30"/>
      <c r="O1" s="2"/>
    </row>
    <row r="2" spans="1:15" ht="21">
      <c r="A2" s="27" t="s">
        <v>36</v>
      </c>
      <c r="B2" s="51"/>
      <c r="C2" s="51"/>
      <c r="D2" s="51"/>
      <c r="E2" s="51"/>
      <c r="F2" s="51"/>
      <c r="G2" s="51"/>
      <c r="H2" s="51"/>
      <c r="I2" s="51"/>
      <c r="J2" s="51"/>
      <c r="K2" s="51"/>
      <c r="L2" s="51"/>
      <c r="M2" s="12"/>
      <c r="N2" s="13"/>
      <c r="O2" s="2"/>
    </row>
    <row r="3" spans="1:14" ht="33.75" customHeight="1">
      <c r="A3" s="15" t="s">
        <v>0</v>
      </c>
      <c r="B3" s="15" t="s">
        <v>24</v>
      </c>
      <c r="C3" s="15" t="s">
        <v>23</v>
      </c>
      <c r="D3" s="31" t="s">
        <v>17</v>
      </c>
      <c r="E3" s="32"/>
      <c r="F3" s="32"/>
      <c r="G3" s="32"/>
      <c r="H3" s="32"/>
      <c r="I3" s="32"/>
      <c r="J3" s="32"/>
      <c r="K3" s="32"/>
      <c r="L3" s="33"/>
      <c r="M3" s="34" t="s">
        <v>18</v>
      </c>
      <c r="N3" s="35"/>
    </row>
    <row r="4" spans="1:14" ht="24" customHeight="1">
      <c r="A4" s="16"/>
      <c r="B4" s="39"/>
      <c r="C4" s="39"/>
      <c r="D4" s="31" t="s">
        <v>1</v>
      </c>
      <c r="E4" s="32"/>
      <c r="F4" s="33"/>
      <c r="G4" s="31" t="s">
        <v>2</v>
      </c>
      <c r="H4" s="32"/>
      <c r="I4" s="33"/>
      <c r="J4" s="31" t="s">
        <v>3</v>
      </c>
      <c r="K4" s="32"/>
      <c r="L4" s="33"/>
      <c r="M4" s="48" t="s">
        <v>34</v>
      </c>
      <c r="N4" s="36" t="s">
        <v>4</v>
      </c>
    </row>
    <row r="5" spans="1:14" ht="16.5" customHeight="1">
      <c r="A5" s="16"/>
      <c r="B5" s="39"/>
      <c r="C5" s="39"/>
      <c r="D5" s="15" t="s">
        <v>5</v>
      </c>
      <c r="E5" s="9" t="s">
        <v>19</v>
      </c>
      <c r="F5" s="4" t="s">
        <v>7</v>
      </c>
      <c r="G5" s="15" t="s">
        <v>5</v>
      </c>
      <c r="H5" s="8" t="s">
        <v>19</v>
      </c>
      <c r="I5" s="4" t="s">
        <v>7</v>
      </c>
      <c r="J5" s="15" t="s">
        <v>5</v>
      </c>
      <c r="K5" s="8" t="s">
        <v>6</v>
      </c>
      <c r="L5" s="4" t="s">
        <v>7</v>
      </c>
      <c r="M5" s="49"/>
      <c r="N5" s="37"/>
    </row>
    <row r="6" spans="1:14" ht="17.25" thickBot="1">
      <c r="A6" s="52"/>
      <c r="B6" s="40"/>
      <c r="C6" s="41"/>
      <c r="D6" s="45"/>
      <c r="E6" s="31" t="s">
        <v>13</v>
      </c>
      <c r="F6" s="33"/>
      <c r="G6" s="45"/>
      <c r="H6" s="31" t="s">
        <v>13</v>
      </c>
      <c r="I6" s="33"/>
      <c r="J6" s="45"/>
      <c r="K6" s="31" t="s">
        <v>13</v>
      </c>
      <c r="L6" s="33"/>
      <c r="M6" s="15" t="s">
        <v>8</v>
      </c>
      <c r="N6" s="15" t="s">
        <v>16</v>
      </c>
    </row>
    <row r="7" spans="1:14" ht="20.25" thickBot="1">
      <c r="A7" s="15" t="s">
        <v>10</v>
      </c>
      <c r="B7" s="10" t="s">
        <v>26</v>
      </c>
      <c r="C7" s="5" t="s">
        <v>15</v>
      </c>
      <c r="D7" s="42">
        <v>20000</v>
      </c>
      <c r="E7" s="1">
        <f>ROUND(D$7,0)</f>
        <v>20000</v>
      </c>
      <c r="F7" s="1">
        <f>D$7-E7</f>
        <v>0</v>
      </c>
      <c r="G7" s="21">
        <f>ROUND(D7*0.8,0)</f>
        <v>16000</v>
      </c>
      <c r="H7" s="1">
        <f>ROUND(G$7,0)</f>
        <v>16000</v>
      </c>
      <c r="I7" s="1">
        <f>G$7-H7</f>
        <v>0</v>
      </c>
      <c r="J7" s="21">
        <f>ROUND(D7*0.4,0)</f>
        <v>8000</v>
      </c>
      <c r="K7" s="1">
        <f>ROUND(J$7,0)</f>
        <v>8000</v>
      </c>
      <c r="L7" s="1">
        <f>J$7-K7</f>
        <v>0</v>
      </c>
      <c r="M7" s="50"/>
      <c r="N7" s="50"/>
    </row>
    <row r="8" spans="1:14" ht="20.25" thickBot="1">
      <c r="A8" s="16"/>
      <c r="B8" s="11" t="s">
        <v>35</v>
      </c>
      <c r="C8" s="6" t="s">
        <v>37</v>
      </c>
      <c r="D8" s="43"/>
      <c r="E8" s="1">
        <f>ROUND(D$7*(85%),0)</f>
        <v>17000</v>
      </c>
      <c r="F8" s="1">
        <f>D$7-E8</f>
        <v>3000</v>
      </c>
      <c r="G8" s="22"/>
      <c r="H8" s="1">
        <f>ROUND(G$7*(85%),0)</f>
        <v>13600</v>
      </c>
      <c r="I8" s="1">
        <f>G$7-H8</f>
        <v>2400</v>
      </c>
      <c r="J8" s="22"/>
      <c r="K8" s="1">
        <f>ROUND(J$7*(85%),0)</f>
        <v>6800</v>
      </c>
      <c r="L8" s="1">
        <f>J$7-K8</f>
        <v>1200</v>
      </c>
      <c r="M8" s="50"/>
      <c r="N8" s="50"/>
    </row>
    <row r="9" spans="1:14" ht="20.25" thickBot="1">
      <c r="A9" s="16"/>
      <c r="B9" s="11" t="s">
        <v>32</v>
      </c>
      <c r="C9" s="6" t="s">
        <v>38</v>
      </c>
      <c r="D9" s="43"/>
      <c r="E9" s="1">
        <f>ROUND(D$7*(70%),0)</f>
        <v>14000</v>
      </c>
      <c r="F9" s="1">
        <f>D$7-E9</f>
        <v>6000</v>
      </c>
      <c r="G9" s="22"/>
      <c r="H9" s="1">
        <f>ROUND(G$7*(70%),0)</f>
        <v>11200</v>
      </c>
      <c r="I9" s="1">
        <f>G$7-H9</f>
        <v>4800</v>
      </c>
      <c r="J9" s="22"/>
      <c r="K9" s="1">
        <f>ROUND(J$7*(70%),0)</f>
        <v>5600</v>
      </c>
      <c r="L9" s="1">
        <f>J$7-K9</f>
        <v>2400</v>
      </c>
      <c r="M9" s="50"/>
      <c r="N9" s="50"/>
    </row>
    <row r="10" spans="1:14" ht="20.25" thickBot="1">
      <c r="A10" s="16"/>
      <c r="B10" s="11" t="s">
        <v>33</v>
      </c>
      <c r="C10" s="6" t="s">
        <v>39</v>
      </c>
      <c r="D10" s="43"/>
      <c r="E10" s="1">
        <f>ROUND(D$7*(60%),0)</f>
        <v>12000</v>
      </c>
      <c r="F10" s="1">
        <f>D$7-E10</f>
        <v>8000</v>
      </c>
      <c r="G10" s="22"/>
      <c r="H10" s="1">
        <f>ROUND(G$7*(60%),0)</f>
        <v>9600</v>
      </c>
      <c r="I10" s="1">
        <f>G$7-H10</f>
        <v>6400</v>
      </c>
      <c r="J10" s="22"/>
      <c r="K10" s="1">
        <f>ROUND(J$7*(60%),0)</f>
        <v>4800</v>
      </c>
      <c r="L10" s="1">
        <f>J$7-K10</f>
        <v>3200</v>
      </c>
      <c r="M10" s="50"/>
      <c r="N10" s="50"/>
    </row>
    <row r="11" spans="1:14" ht="20.25" thickBot="1">
      <c r="A11" s="16"/>
      <c r="B11" s="11" t="s">
        <v>42</v>
      </c>
      <c r="C11" s="6" t="s">
        <v>48</v>
      </c>
      <c r="D11" s="43"/>
      <c r="E11" s="1">
        <v>10000</v>
      </c>
      <c r="F11" s="1">
        <v>10000</v>
      </c>
      <c r="G11" s="22"/>
      <c r="H11" s="1">
        <v>8000</v>
      </c>
      <c r="I11" s="1">
        <v>8000</v>
      </c>
      <c r="J11" s="22"/>
      <c r="K11" s="1">
        <v>4000</v>
      </c>
      <c r="L11" s="1">
        <v>4000</v>
      </c>
      <c r="M11" s="50"/>
      <c r="N11" s="50"/>
    </row>
    <row r="12" spans="1:14" ht="20.25" thickBot="1">
      <c r="A12" s="17"/>
      <c r="B12" s="11" t="s">
        <v>47</v>
      </c>
      <c r="C12" s="6" t="s">
        <v>49</v>
      </c>
      <c r="D12" s="44"/>
      <c r="E12" s="1">
        <v>8000</v>
      </c>
      <c r="F12" s="1">
        <v>12000</v>
      </c>
      <c r="G12" s="23"/>
      <c r="H12" s="1">
        <v>6400</v>
      </c>
      <c r="I12" s="1">
        <v>9600</v>
      </c>
      <c r="J12" s="23"/>
      <c r="K12" s="1">
        <v>3200</v>
      </c>
      <c r="L12" s="1">
        <v>4800</v>
      </c>
      <c r="M12" s="45"/>
      <c r="N12" s="45"/>
    </row>
    <row r="13" spans="1:14" ht="20.25" thickBot="1">
      <c r="A13" s="15" t="s">
        <v>11</v>
      </c>
      <c r="B13" s="10" t="s">
        <v>21</v>
      </c>
      <c r="C13" s="5" t="s">
        <v>15</v>
      </c>
      <c r="D13" s="21">
        <f>ROUND(D7*0.6,0)</f>
        <v>12000</v>
      </c>
      <c r="E13" s="1">
        <f>ROUND(D$13,0)</f>
        <v>12000</v>
      </c>
      <c r="F13" s="1">
        <f>D$13-E13</f>
        <v>0</v>
      </c>
      <c r="G13" s="21">
        <f>ROUND(D13*0.8,0)</f>
        <v>9600</v>
      </c>
      <c r="H13" s="1">
        <f>ROUND(G$13,0)</f>
        <v>9600</v>
      </c>
      <c r="I13" s="1">
        <f>G$13-H13</f>
        <v>0</v>
      </c>
      <c r="J13" s="21">
        <f>ROUND(D13*0.4,0)</f>
        <v>4800</v>
      </c>
      <c r="K13" s="1">
        <f>ROUND(J$13,0)</f>
        <v>4800</v>
      </c>
      <c r="L13" s="1">
        <f>J$13-K13</f>
        <v>0</v>
      </c>
      <c r="M13" s="15" t="s">
        <v>8</v>
      </c>
      <c r="N13" s="15" t="s">
        <v>9</v>
      </c>
    </row>
    <row r="14" spans="1:14" ht="20.25" thickBot="1">
      <c r="A14" s="16"/>
      <c r="B14" s="11" t="s">
        <v>35</v>
      </c>
      <c r="C14" s="6" t="s">
        <v>37</v>
      </c>
      <c r="D14" s="22"/>
      <c r="E14" s="1">
        <f>ROUND(D$13*(85%),0)</f>
        <v>10200</v>
      </c>
      <c r="F14" s="1">
        <f>D$13-E14</f>
        <v>1800</v>
      </c>
      <c r="G14" s="22"/>
      <c r="H14" s="1">
        <f>ROUND(G$13*(85%),0)</f>
        <v>8160</v>
      </c>
      <c r="I14" s="1">
        <f>G$13-H14</f>
        <v>1440</v>
      </c>
      <c r="J14" s="22"/>
      <c r="K14" s="1">
        <f>ROUND(J$13*(85%),0)</f>
        <v>4080</v>
      </c>
      <c r="L14" s="1">
        <f>J$13-K14</f>
        <v>720</v>
      </c>
      <c r="M14" s="16"/>
      <c r="N14" s="16"/>
    </row>
    <row r="15" spans="1:14" ht="20.25" thickBot="1">
      <c r="A15" s="16"/>
      <c r="B15" s="11" t="s">
        <v>32</v>
      </c>
      <c r="C15" s="6" t="s">
        <v>38</v>
      </c>
      <c r="D15" s="22"/>
      <c r="E15" s="1">
        <f>ROUND(D$13*(70%),0)</f>
        <v>8400</v>
      </c>
      <c r="F15" s="1">
        <f>D$13-E15</f>
        <v>3600</v>
      </c>
      <c r="G15" s="22"/>
      <c r="H15" s="1">
        <f>ROUND(G$13*(70%),0)</f>
        <v>6720</v>
      </c>
      <c r="I15" s="1">
        <f>G$13-H15</f>
        <v>2880</v>
      </c>
      <c r="J15" s="22"/>
      <c r="K15" s="1">
        <f>ROUND(J$13*(70%),0)</f>
        <v>3360</v>
      </c>
      <c r="L15" s="1">
        <f>J$13-K15</f>
        <v>1440</v>
      </c>
      <c r="M15" s="16"/>
      <c r="N15" s="16"/>
    </row>
    <row r="16" spans="1:14" ht="20.25" thickBot="1">
      <c r="A16" s="16"/>
      <c r="B16" s="11" t="s">
        <v>33</v>
      </c>
      <c r="C16" s="6" t="s">
        <v>39</v>
      </c>
      <c r="D16" s="22"/>
      <c r="E16" s="1">
        <f>ROUND(D$13*(60%),0)</f>
        <v>7200</v>
      </c>
      <c r="F16" s="1">
        <f>D$13-E16</f>
        <v>4800</v>
      </c>
      <c r="G16" s="22"/>
      <c r="H16" s="1">
        <f>ROUND(G$13*(60%),0)</f>
        <v>5760</v>
      </c>
      <c r="I16" s="1">
        <f>G$13-H16</f>
        <v>3840</v>
      </c>
      <c r="J16" s="22"/>
      <c r="K16" s="1">
        <f>ROUND(J$13*(60%),0)</f>
        <v>2880</v>
      </c>
      <c r="L16" s="1">
        <f>J$13-K16</f>
        <v>1920</v>
      </c>
      <c r="M16" s="16"/>
      <c r="N16" s="16"/>
    </row>
    <row r="17" spans="1:14" ht="20.25" thickBot="1">
      <c r="A17" s="16"/>
      <c r="B17" s="11" t="s">
        <v>42</v>
      </c>
      <c r="C17" s="6" t="s">
        <v>50</v>
      </c>
      <c r="D17" s="22"/>
      <c r="E17" s="1">
        <v>6000</v>
      </c>
      <c r="F17" s="1">
        <v>6000</v>
      </c>
      <c r="G17" s="22"/>
      <c r="H17" s="1">
        <v>4800</v>
      </c>
      <c r="I17" s="1">
        <v>4800</v>
      </c>
      <c r="J17" s="22"/>
      <c r="K17" s="1">
        <v>2400</v>
      </c>
      <c r="L17" s="1">
        <v>2400</v>
      </c>
      <c r="M17" s="16"/>
      <c r="N17" s="16"/>
    </row>
    <row r="18" spans="1:14" ht="20.25" thickBot="1">
      <c r="A18" s="17"/>
      <c r="B18" s="11" t="s">
        <v>43</v>
      </c>
      <c r="C18" s="6" t="s">
        <v>49</v>
      </c>
      <c r="D18" s="23"/>
      <c r="E18" s="1">
        <v>4800</v>
      </c>
      <c r="F18" s="1">
        <v>7200</v>
      </c>
      <c r="G18" s="23"/>
      <c r="H18" s="1">
        <v>3840</v>
      </c>
      <c r="I18" s="1">
        <v>5760</v>
      </c>
      <c r="J18" s="23"/>
      <c r="K18" s="1">
        <v>1920</v>
      </c>
      <c r="L18" s="1">
        <v>2880</v>
      </c>
      <c r="M18" s="17"/>
      <c r="N18" s="17"/>
    </row>
    <row r="19" spans="1:14" ht="19.5" customHeight="1">
      <c r="A19" s="15" t="s">
        <v>12</v>
      </c>
      <c r="B19" s="18" t="s">
        <v>25</v>
      </c>
      <c r="C19" s="46"/>
      <c r="D19" s="46"/>
      <c r="E19" s="46"/>
      <c r="F19" s="46"/>
      <c r="G19" s="46"/>
      <c r="H19" s="46"/>
      <c r="I19" s="46"/>
      <c r="J19" s="46"/>
      <c r="K19" s="46"/>
      <c r="L19" s="46"/>
      <c r="M19" s="46"/>
      <c r="N19" s="47"/>
    </row>
    <row r="20" spans="1:14" ht="19.5" customHeight="1">
      <c r="A20" s="16"/>
      <c r="B20" s="18" t="str">
        <f>CONCATENATE("2.每月收費額以",D7,"元為計算基準。")</f>
        <v>2.每月收費額以20000元為計算基準。</v>
      </c>
      <c r="C20" s="19"/>
      <c r="D20" s="19"/>
      <c r="E20" s="19"/>
      <c r="F20" s="19"/>
      <c r="G20" s="19"/>
      <c r="H20" s="19"/>
      <c r="I20" s="19"/>
      <c r="J20" s="19"/>
      <c r="K20" s="19"/>
      <c r="L20" s="19"/>
      <c r="M20" s="19"/>
      <c r="N20" s="20"/>
    </row>
    <row r="21" spans="1:14" ht="19.5" customHeight="1">
      <c r="A21" s="16"/>
      <c r="B21" s="18" t="str">
        <f>CONCATENATE("3.住宿養護每月收費額度，重度以上為",D7,"元；中度為",G7,"元；輕度為",J7,"元。")</f>
        <v>3.住宿養護每月收費額度，重度以上為20000元；中度為16000元；輕度為8000元。</v>
      </c>
      <c r="C21" s="19"/>
      <c r="D21" s="19"/>
      <c r="E21" s="19"/>
      <c r="F21" s="19"/>
      <c r="G21" s="19"/>
      <c r="H21" s="19"/>
      <c r="I21" s="19"/>
      <c r="J21" s="19"/>
      <c r="K21" s="19"/>
      <c r="L21" s="19"/>
      <c r="M21" s="19"/>
      <c r="N21" s="20"/>
    </row>
    <row r="22" spans="1:14" ht="19.5" customHeight="1">
      <c r="A22" s="16"/>
      <c r="B22" s="18" t="str">
        <f>CONCATENATE("4.日間托育每月收費額度，重度以上為",D7,"元*0.6=",D13,"元；中度為",G7,"*0.6=",G13,"元；輕度為",J7,"*0.6=",J13,"元。")</f>
        <v>4.日間托育每月收費額度，重度以上為20000元*0.6=12000元；中度為16000*0.6=9600元；輕度為8000*0.6=4800元。</v>
      </c>
      <c r="C22" s="19"/>
      <c r="D22" s="19"/>
      <c r="E22" s="19"/>
      <c r="F22" s="19"/>
      <c r="G22" s="19"/>
      <c r="H22" s="19"/>
      <c r="I22" s="19"/>
      <c r="J22" s="19"/>
      <c r="K22" s="19"/>
      <c r="L22" s="19"/>
      <c r="M22" s="19"/>
      <c r="N22" s="20"/>
    </row>
    <row r="23" spans="1:14" ht="19.5" customHeight="1">
      <c r="A23" s="17"/>
      <c r="B23" s="24" t="s">
        <v>40</v>
      </c>
      <c r="C23" s="25"/>
      <c r="D23" s="25"/>
      <c r="E23" s="25"/>
      <c r="F23" s="25"/>
      <c r="G23" s="25"/>
      <c r="H23" s="25"/>
      <c r="I23" s="25"/>
      <c r="J23" s="25"/>
      <c r="K23" s="25"/>
      <c r="L23" s="25"/>
      <c r="M23" s="25"/>
      <c r="N23" s="26"/>
    </row>
    <row r="24" spans="1:3" ht="16.5">
      <c r="A24" s="7"/>
      <c r="B24" s="7"/>
      <c r="C24" s="7"/>
    </row>
    <row r="25" spans="1:3" ht="16.5">
      <c r="A25" s="7"/>
      <c r="B25" s="7"/>
      <c r="C25" s="7"/>
    </row>
    <row r="26" spans="1:3" ht="16.5">
      <c r="A26" s="7"/>
      <c r="B26" s="7"/>
      <c r="C26" s="7"/>
    </row>
    <row r="27" spans="1:3" ht="16.5">
      <c r="A27" s="7"/>
      <c r="B27" s="7"/>
      <c r="C27" s="7"/>
    </row>
  </sheetData>
  <sheetProtection/>
  <mergeCells count="36">
    <mergeCell ref="M13:M18"/>
    <mergeCell ref="N13:N18"/>
    <mergeCell ref="A19:A23"/>
    <mergeCell ref="B19:N19"/>
    <mergeCell ref="B20:N20"/>
    <mergeCell ref="B21:N21"/>
    <mergeCell ref="B22:N22"/>
    <mergeCell ref="B23:N23"/>
    <mergeCell ref="A13:A18"/>
    <mergeCell ref="D13:D18"/>
    <mergeCell ref="G13:G18"/>
    <mergeCell ref="J13:J18"/>
    <mergeCell ref="A7:A12"/>
    <mergeCell ref="D7:D12"/>
    <mergeCell ref="G7:G12"/>
    <mergeCell ref="J7:J12"/>
    <mergeCell ref="M4:M5"/>
    <mergeCell ref="N4:N5"/>
    <mergeCell ref="D5:D6"/>
    <mergeCell ref="G5:G6"/>
    <mergeCell ref="J5:J6"/>
    <mergeCell ref="E6:F6"/>
    <mergeCell ref="H6:I6"/>
    <mergeCell ref="K6:L6"/>
    <mergeCell ref="M6:M12"/>
    <mergeCell ref="N6:N12"/>
    <mergeCell ref="A1:N1"/>
    <mergeCell ref="A2:L2"/>
    <mergeCell ref="A3:A6"/>
    <mergeCell ref="B3:B6"/>
    <mergeCell ref="C3:C6"/>
    <mergeCell ref="D3:L3"/>
    <mergeCell ref="M3:N3"/>
    <mergeCell ref="D4:F4"/>
    <mergeCell ref="G4:I4"/>
    <mergeCell ref="J4:L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29"/>
  <sheetViews>
    <sheetView zoomScalePageLayoutView="0" workbookViewId="0" topLeftCell="A1">
      <selection activeCell="A1" sqref="A1:N1"/>
    </sheetView>
  </sheetViews>
  <sheetFormatPr defaultColWidth="9.00390625" defaultRowHeight="16.5"/>
  <cols>
    <col min="1" max="1" width="4.00390625" style="3" customWidth="1"/>
    <col min="2" max="2" width="12.50390625" style="3" customWidth="1"/>
    <col min="3" max="3" width="6.00390625" style="3" customWidth="1"/>
    <col min="4" max="4" width="9.25390625" style="3" customWidth="1"/>
    <col min="5" max="6" width="10.50390625" style="3" bestFit="1" customWidth="1"/>
    <col min="7" max="8" width="9.25390625" style="3" bestFit="1" customWidth="1"/>
    <col min="9" max="11" width="9.00390625" style="3" customWidth="1"/>
    <col min="12" max="12" width="9.25390625" style="3" bestFit="1" customWidth="1"/>
    <col min="13" max="13" width="18.375" style="3" customWidth="1"/>
    <col min="14" max="14" width="16.625" style="3" customWidth="1"/>
    <col min="15" max="16384" width="9.00390625" style="3" customWidth="1"/>
  </cols>
  <sheetData>
    <row r="1" spans="1:15" ht="21">
      <c r="A1" s="27" t="s">
        <v>53</v>
      </c>
      <c r="B1" s="28"/>
      <c r="C1" s="28"/>
      <c r="D1" s="29"/>
      <c r="E1" s="29"/>
      <c r="F1" s="29"/>
      <c r="G1" s="29"/>
      <c r="H1" s="29"/>
      <c r="I1" s="29"/>
      <c r="J1" s="29"/>
      <c r="K1" s="29"/>
      <c r="L1" s="29"/>
      <c r="M1" s="29"/>
      <c r="N1" s="30"/>
      <c r="O1" s="2"/>
    </row>
    <row r="2" spans="1:15" ht="15.75" customHeight="1">
      <c r="A2" s="53" t="s">
        <v>41</v>
      </c>
      <c r="B2" s="54"/>
      <c r="C2" s="54"/>
      <c r="D2" s="54"/>
      <c r="E2" s="54"/>
      <c r="F2" s="54"/>
      <c r="G2" s="54"/>
      <c r="H2" s="54"/>
      <c r="I2" s="54"/>
      <c r="J2" s="54"/>
      <c r="K2" s="54"/>
      <c r="L2" s="54"/>
      <c r="M2" s="12"/>
      <c r="N2" s="13"/>
      <c r="O2" s="2"/>
    </row>
    <row r="3" spans="1:14" ht="33.75" customHeight="1">
      <c r="A3" s="15" t="s">
        <v>0</v>
      </c>
      <c r="B3" s="15" t="s">
        <v>24</v>
      </c>
      <c r="C3" s="15" t="s">
        <v>23</v>
      </c>
      <c r="D3" s="31" t="s">
        <v>17</v>
      </c>
      <c r="E3" s="32"/>
      <c r="F3" s="32"/>
      <c r="G3" s="32"/>
      <c r="H3" s="32"/>
      <c r="I3" s="32"/>
      <c r="J3" s="32"/>
      <c r="K3" s="32"/>
      <c r="L3" s="33"/>
      <c r="M3" s="34" t="s">
        <v>18</v>
      </c>
      <c r="N3" s="35"/>
    </row>
    <row r="4" spans="1:14" ht="21" customHeight="1">
      <c r="A4" s="16"/>
      <c r="B4" s="39"/>
      <c r="C4" s="39"/>
      <c r="D4" s="31" t="s">
        <v>1</v>
      </c>
      <c r="E4" s="32"/>
      <c r="F4" s="33"/>
      <c r="G4" s="31" t="s">
        <v>2</v>
      </c>
      <c r="H4" s="32"/>
      <c r="I4" s="33"/>
      <c r="J4" s="31" t="s">
        <v>3</v>
      </c>
      <c r="K4" s="32"/>
      <c r="L4" s="33"/>
      <c r="M4" s="48" t="s">
        <v>34</v>
      </c>
      <c r="N4" s="36" t="s">
        <v>4</v>
      </c>
    </row>
    <row r="5" spans="1:14" ht="16.5" customHeight="1">
      <c r="A5" s="16"/>
      <c r="B5" s="39"/>
      <c r="C5" s="39"/>
      <c r="D5" s="15" t="s">
        <v>5</v>
      </c>
      <c r="E5" s="9" t="s">
        <v>19</v>
      </c>
      <c r="F5" s="4" t="s">
        <v>7</v>
      </c>
      <c r="G5" s="15" t="s">
        <v>5</v>
      </c>
      <c r="H5" s="8" t="s">
        <v>19</v>
      </c>
      <c r="I5" s="4" t="s">
        <v>7</v>
      </c>
      <c r="J5" s="15" t="s">
        <v>5</v>
      </c>
      <c r="K5" s="8" t="s">
        <v>6</v>
      </c>
      <c r="L5" s="4" t="s">
        <v>7</v>
      </c>
      <c r="M5" s="49"/>
      <c r="N5" s="37"/>
    </row>
    <row r="6" spans="1:14" ht="17.25" thickBot="1">
      <c r="A6" s="52"/>
      <c r="B6" s="40"/>
      <c r="C6" s="41"/>
      <c r="D6" s="45"/>
      <c r="E6" s="31" t="s">
        <v>13</v>
      </c>
      <c r="F6" s="33"/>
      <c r="G6" s="45"/>
      <c r="H6" s="31" t="s">
        <v>13</v>
      </c>
      <c r="I6" s="33"/>
      <c r="J6" s="45"/>
      <c r="K6" s="31" t="s">
        <v>13</v>
      </c>
      <c r="L6" s="33"/>
      <c r="M6" s="15" t="s">
        <v>8</v>
      </c>
      <c r="N6" s="15" t="s">
        <v>16</v>
      </c>
    </row>
    <row r="7" spans="1:14" ht="20.25" thickBot="1">
      <c r="A7" s="15" t="s">
        <v>10</v>
      </c>
      <c r="B7" s="10" t="s">
        <v>26</v>
      </c>
      <c r="C7" s="5" t="s">
        <v>15</v>
      </c>
      <c r="D7" s="42">
        <v>20000</v>
      </c>
      <c r="E7" s="1">
        <f>ROUND(D$7,0)</f>
        <v>20000</v>
      </c>
      <c r="F7" s="1">
        <f aca="true" t="shared" si="0" ref="F7:F13">D$7-E7</f>
        <v>0</v>
      </c>
      <c r="G7" s="21">
        <f>ROUND(D7*0.8,0)</f>
        <v>16000</v>
      </c>
      <c r="H7" s="1">
        <f>ROUND(G$7,0)</f>
        <v>16000</v>
      </c>
      <c r="I7" s="1">
        <f aca="true" t="shared" si="1" ref="I7:I13">G$7-H7</f>
        <v>0</v>
      </c>
      <c r="J7" s="21">
        <f>ROUND(D7*0.4,0)</f>
        <v>8000</v>
      </c>
      <c r="K7" s="1">
        <f>ROUND(J$7,0)</f>
        <v>8000</v>
      </c>
      <c r="L7" s="1">
        <f aca="true" t="shared" si="2" ref="L7:L13">J$7-K7</f>
        <v>0</v>
      </c>
      <c r="M7" s="50"/>
      <c r="N7" s="50"/>
    </row>
    <row r="8" spans="1:14" ht="20.25" thickBot="1">
      <c r="A8" s="16"/>
      <c r="B8" s="11" t="s">
        <v>35</v>
      </c>
      <c r="C8" s="6" t="s">
        <v>37</v>
      </c>
      <c r="D8" s="43"/>
      <c r="E8" s="1">
        <f>ROUND(D$7*(85%),0)</f>
        <v>17000</v>
      </c>
      <c r="F8" s="1">
        <f t="shared" si="0"/>
        <v>3000</v>
      </c>
      <c r="G8" s="22"/>
      <c r="H8" s="1">
        <f>ROUND(G$7*(85%),0)</f>
        <v>13600</v>
      </c>
      <c r="I8" s="1">
        <f t="shared" si="1"/>
        <v>2400</v>
      </c>
      <c r="J8" s="22"/>
      <c r="K8" s="1">
        <f>ROUND(J$7*(85%),0)</f>
        <v>6800</v>
      </c>
      <c r="L8" s="1">
        <f t="shared" si="2"/>
        <v>1200</v>
      </c>
      <c r="M8" s="50"/>
      <c r="N8" s="50"/>
    </row>
    <row r="9" spans="1:14" ht="20.25" thickBot="1">
      <c r="A9" s="16"/>
      <c r="B9" s="11" t="s">
        <v>32</v>
      </c>
      <c r="C9" s="6" t="s">
        <v>38</v>
      </c>
      <c r="D9" s="43"/>
      <c r="E9" s="1">
        <f>ROUND(D$7*(70%),0)</f>
        <v>14000</v>
      </c>
      <c r="F9" s="1">
        <f t="shared" si="0"/>
        <v>6000</v>
      </c>
      <c r="G9" s="22"/>
      <c r="H9" s="1">
        <f>ROUND(G$7*(70%),0)</f>
        <v>11200</v>
      </c>
      <c r="I9" s="1">
        <f t="shared" si="1"/>
        <v>4800</v>
      </c>
      <c r="J9" s="22"/>
      <c r="K9" s="1">
        <f>ROUND(J$7*(70%),0)</f>
        <v>5600</v>
      </c>
      <c r="L9" s="1">
        <f t="shared" si="2"/>
        <v>2400</v>
      </c>
      <c r="M9" s="50"/>
      <c r="N9" s="50"/>
    </row>
    <row r="10" spans="1:14" ht="20.25" thickBot="1">
      <c r="A10" s="16"/>
      <c r="B10" s="11" t="s">
        <v>33</v>
      </c>
      <c r="C10" s="6" t="s">
        <v>39</v>
      </c>
      <c r="D10" s="43"/>
      <c r="E10" s="1">
        <f>ROUND(D$7*(60%),0)</f>
        <v>12000</v>
      </c>
      <c r="F10" s="1">
        <f t="shared" si="0"/>
        <v>8000</v>
      </c>
      <c r="G10" s="22"/>
      <c r="H10" s="1">
        <f>ROUND(G$7*(60%),0)</f>
        <v>9600</v>
      </c>
      <c r="I10" s="1">
        <f t="shared" si="1"/>
        <v>6400</v>
      </c>
      <c r="J10" s="22"/>
      <c r="K10" s="1">
        <f>ROUND(J$7*(60%),0)</f>
        <v>4800</v>
      </c>
      <c r="L10" s="1">
        <f t="shared" si="2"/>
        <v>3200</v>
      </c>
      <c r="M10" s="50"/>
      <c r="N10" s="50"/>
    </row>
    <row r="11" spans="1:14" ht="20.25" thickBot="1">
      <c r="A11" s="16"/>
      <c r="B11" s="11" t="s">
        <v>42</v>
      </c>
      <c r="C11" s="6" t="s">
        <v>28</v>
      </c>
      <c r="D11" s="43"/>
      <c r="E11" s="1">
        <f>ROUND(D$7*50%,0)</f>
        <v>10000</v>
      </c>
      <c r="F11" s="1">
        <f t="shared" si="0"/>
        <v>10000</v>
      </c>
      <c r="G11" s="22"/>
      <c r="H11" s="1">
        <f>ROUND(G$7*50%,0)</f>
        <v>8000</v>
      </c>
      <c r="I11" s="1">
        <f t="shared" si="1"/>
        <v>8000</v>
      </c>
      <c r="J11" s="22"/>
      <c r="K11" s="1">
        <f>ROUND(J$7*50%,0)</f>
        <v>4000</v>
      </c>
      <c r="L11" s="1">
        <f t="shared" si="2"/>
        <v>4000</v>
      </c>
      <c r="M11" s="50"/>
      <c r="N11" s="50"/>
    </row>
    <row r="12" spans="1:14" ht="20.25" thickBot="1">
      <c r="A12" s="16"/>
      <c r="B12" s="11" t="s">
        <v>43</v>
      </c>
      <c r="C12" s="6" t="s">
        <v>44</v>
      </c>
      <c r="D12" s="43"/>
      <c r="E12" s="1">
        <f>ROUND(D$7*40%,0)</f>
        <v>8000</v>
      </c>
      <c r="F12" s="1">
        <f t="shared" si="0"/>
        <v>12000</v>
      </c>
      <c r="G12" s="22"/>
      <c r="H12" s="1">
        <f>ROUND(G$7*40%,0)</f>
        <v>6400</v>
      </c>
      <c r="I12" s="1">
        <f t="shared" si="1"/>
        <v>9600</v>
      </c>
      <c r="J12" s="22"/>
      <c r="K12" s="1">
        <f>ROUND(J$7*40%,0)</f>
        <v>3200</v>
      </c>
      <c r="L12" s="1">
        <f t="shared" si="2"/>
        <v>4800</v>
      </c>
      <c r="M12" s="50"/>
      <c r="N12" s="50"/>
    </row>
    <row r="13" spans="1:14" ht="20.25" thickBot="1">
      <c r="A13" s="17"/>
      <c r="B13" s="14" t="s">
        <v>45</v>
      </c>
      <c r="C13" s="6" t="s">
        <v>14</v>
      </c>
      <c r="D13" s="44"/>
      <c r="E13" s="1">
        <f>ROUND(D$7*0,0)</f>
        <v>0</v>
      </c>
      <c r="F13" s="1">
        <f t="shared" si="0"/>
        <v>20000</v>
      </c>
      <c r="G13" s="23"/>
      <c r="H13" s="1">
        <f>ROUND(G$7*0%,0)</f>
        <v>0</v>
      </c>
      <c r="I13" s="1">
        <f t="shared" si="1"/>
        <v>16000</v>
      </c>
      <c r="J13" s="23"/>
      <c r="K13" s="1">
        <f>ROUND(J$7*0%,0)</f>
        <v>0</v>
      </c>
      <c r="L13" s="1">
        <f t="shared" si="2"/>
        <v>8000</v>
      </c>
      <c r="M13" s="45"/>
      <c r="N13" s="45"/>
    </row>
    <row r="14" spans="1:14" ht="20.25" thickBot="1">
      <c r="A14" s="15" t="s">
        <v>11</v>
      </c>
      <c r="B14" s="10" t="s">
        <v>21</v>
      </c>
      <c r="C14" s="5" t="s">
        <v>15</v>
      </c>
      <c r="D14" s="21">
        <f>ROUND(D7*0.6,0)</f>
        <v>12000</v>
      </c>
      <c r="E14" s="1">
        <f>ROUND(D$14,0)</f>
        <v>12000</v>
      </c>
      <c r="F14" s="1">
        <f aca="true" t="shared" si="3" ref="F14:F20">D$14-E14</f>
        <v>0</v>
      </c>
      <c r="G14" s="21">
        <f>ROUND(D14*0.8,0)</f>
        <v>9600</v>
      </c>
      <c r="H14" s="1">
        <f>ROUND(G$14,0)</f>
        <v>9600</v>
      </c>
      <c r="I14" s="1">
        <f aca="true" t="shared" si="4" ref="I14:I20">G$14-H14</f>
        <v>0</v>
      </c>
      <c r="J14" s="21">
        <f>ROUND(D14*0.4,0)</f>
        <v>4800</v>
      </c>
      <c r="K14" s="1">
        <f>ROUND(J$14,0)</f>
        <v>4800</v>
      </c>
      <c r="L14" s="1">
        <f aca="true" t="shared" si="5" ref="L14:L20">J$14-K14</f>
        <v>0</v>
      </c>
      <c r="M14" s="15" t="s">
        <v>8</v>
      </c>
      <c r="N14" s="15" t="s">
        <v>9</v>
      </c>
    </row>
    <row r="15" spans="1:14" ht="20.25" thickBot="1">
      <c r="A15" s="16"/>
      <c r="B15" s="11" t="s">
        <v>35</v>
      </c>
      <c r="C15" s="6" t="s">
        <v>37</v>
      </c>
      <c r="D15" s="22"/>
      <c r="E15" s="1">
        <f>ROUND(D$14*(85%),0)</f>
        <v>10200</v>
      </c>
      <c r="F15" s="1">
        <f t="shared" si="3"/>
        <v>1800</v>
      </c>
      <c r="G15" s="22"/>
      <c r="H15" s="1">
        <f>ROUND(G$14*(85%),0)</f>
        <v>8160</v>
      </c>
      <c r="I15" s="1">
        <f t="shared" si="4"/>
        <v>1440</v>
      </c>
      <c r="J15" s="22"/>
      <c r="K15" s="1">
        <f>ROUND(J$14*(85%),0)</f>
        <v>4080</v>
      </c>
      <c r="L15" s="1">
        <f t="shared" si="5"/>
        <v>720</v>
      </c>
      <c r="M15" s="16"/>
      <c r="N15" s="16"/>
    </row>
    <row r="16" spans="1:14" ht="20.25" thickBot="1">
      <c r="A16" s="16"/>
      <c r="B16" s="11" t="s">
        <v>32</v>
      </c>
      <c r="C16" s="6" t="s">
        <v>38</v>
      </c>
      <c r="D16" s="22"/>
      <c r="E16" s="1">
        <f>ROUND(D$14*(70%),0)</f>
        <v>8400</v>
      </c>
      <c r="F16" s="1">
        <f t="shared" si="3"/>
        <v>3600</v>
      </c>
      <c r="G16" s="22"/>
      <c r="H16" s="1">
        <f>ROUND(G$14*(70%),0)</f>
        <v>6720</v>
      </c>
      <c r="I16" s="1">
        <f t="shared" si="4"/>
        <v>2880</v>
      </c>
      <c r="J16" s="22"/>
      <c r="K16" s="1">
        <f>ROUND(J$14*(70%),0)</f>
        <v>3360</v>
      </c>
      <c r="L16" s="1">
        <f t="shared" si="5"/>
        <v>1440</v>
      </c>
      <c r="M16" s="16"/>
      <c r="N16" s="16"/>
    </row>
    <row r="17" spans="1:14" ht="20.25" thickBot="1">
      <c r="A17" s="16"/>
      <c r="B17" s="11" t="s">
        <v>33</v>
      </c>
      <c r="C17" s="6" t="s">
        <v>39</v>
      </c>
      <c r="D17" s="22"/>
      <c r="E17" s="1">
        <f>ROUND(D$14*(60%),0)</f>
        <v>7200</v>
      </c>
      <c r="F17" s="1">
        <f t="shared" si="3"/>
        <v>4800</v>
      </c>
      <c r="G17" s="22"/>
      <c r="H17" s="1">
        <f>ROUND(G$14*(60%),0)</f>
        <v>5760</v>
      </c>
      <c r="I17" s="1">
        <f t="shared" si="4"/>
        <v>3840</v>
      </c>
      <c r="J17" s="22"/>
      <c r="K17" s="1">
        <f>ROUND(J$14*(60%),0)</f>
        <v>2880</v>
      </c>
      <c r="L17" s="1">
        <f t="shared" si="5"/>
        <v>1920</v>
      </c>
      <c r="M17" s="16"/>
      <c r="N17" s="16"/>
    </row>
    <row r="18" spans="1:14" ht="20.25" thickBot="1">
      <c r="A18" s="16"/>
      <c r="B18" s="11" t="s">
        <v>42</v>
      </c>
      <c r="C18" s="6" t="s">
        <v>28</v>
      </c>
      <c r="D18" s="22"/>
      <c r="E18" s="1">
        <f>ROUND(D$14*50%,0)</f>
        <v>6000</v>
      </c>
      <c r="F18" s="1">
        <f t="shared" si="3"/>
        <v>6000</v>
      </c>
      <c r="G18" s="22"/>
      <c r="H18" s="1">
        <f>ROUND(G$14*50%,0)</f>
        <v>4800</v>
      </c>
      <c r="I18" s="1">
        <f t="shared" si="4"/>
        <v>4800</v>
      </c>
      <c r="J18" s="22"/>
      <c r="K18" s="1">
        <f>ROUND(J$14*50%,0)</f>
        <v>2400</v>
      </c>
      <c r="L18" s="1">
        <f t="shared" si="5"/>
        <v>2400</v>
      </c>
      <c r="M18" s="16"/>
      <c r="N18" s="16"/>
    </row>
    <row r="19" spans="1:14" ht="20.25" customHeight="1" thickBot="1">
      <c r="A19" s="16"/>
      <c r="B19" s="11" t="s">
        <v>43</v>
      </c>
      <c r="C19" s="6" t="s">
        <v>44</v>
      </c>
      <c r="D19" s="22"/>
      <c r="E19" s="1">
        <f>ROUND(D$14*40%,0)</f>
        <v>4800</v>
      </c>
      <c r="F19" s="1">
        <f t="shared" si="3"/>
        <v>7200</v>
      </c>
      <c r="G19" s="22"/>
      <c r="H19" s="1">
        <f>ROUND(G$14*40%,0)</f>
        <v>3840</v>
      </c>
      <c r="I19" s="1">
        <f t="shared" si="4"/>
        <v>5760</v>
      </c>
      <c r="J19" s="22"/>
      <c r="K19" s="1">
        <f>ROUND(J$14*40%,0)</f>
        <v>1920</v>
      </c>
      <c r="L19" s="1">
        <f t="shared" si="5"/>
        <v>2880</v>
      </c>
      <c r="M19" s="16"/>
      <c r="N19" s="16"/>
    </row>
    <row r="20" spans="1:14" ht="19.5">
      <c r="A20" s="17"/>
      <c r="B20" s="14" t="s">
        <v>45</v>
      </c>
      <c r="C20" s="6" t="s">
        <v>14</v>
      </c>
      <c r="D20" s="23"/>
      <c r="E20" s="1">
        <f>ROUND(D$14*0%,0)</f>
        <v>0</v>
      </c>
      <c r="F20" s="1">
        <f t="shared" si="3"/>
        <v>12000</v>
      </c>
      <c r="G20" s="23"/>
      <c r="H20" s="1">
        <f>ROUND(G$14*0%,0)</f>
        <v>0</v>
      </c>
      <c r="I20" s="1">
        <f t="shared" si="4"/>
        <v>9600</v>
      </c>
      <c r="J20" s="23"/>
      <c r="K20" s="1">
        <f>ROUND(J$14*0%,0)</f>
        <v>0</v>
      </c>
      <c r="L20" s="1">
        <f t="shared" si="5"/>
        <v>4800</v>
      </c>
      <c r="M20" s="17"/>
      <c r="N20" s="17"/>
    </row>
    <row r="21" spans="1:14" ht="19.5" customHeight="1">
      <c r="A21" s="15" t="s">
        <v>12</v>
      </c>
      <c r="B21" s="18" t="s">
        <v>25</v>
      </c>
      <c r="C21" s="46"/>
      <c r="D21" s="46"/>
      <c r="E21" s="46"/>
      <c r="F21" s="46"/>
      <c r="G21" s="46"/>
      <c r="H21" s="46"/>
      <c r="I21" s="46"/>
      <c r="J21" s="46"/>
      <c r="K21" s="46"/>
      <c r="L21" s="46"/>
      <c r="M21" s="46"/>
      <c r="N21" s="47"/>
    </row>
    <row r="22" spans="1:14" ht="19.5" customHeight="1">
      <c r="A22" s="16"/>
      <c r="B22" s="18" t="str">
        <f>CONCATENATE("2.每月收費額以",D7,"元為計算基準。")</f>
        <v>2.每月收費額以20000元為計算基準。</v>
      </c>
      <c r="C22" s="19"/>
      <c r="D22" s="19"/>
      <c r="E22" s="19"/>
      <c r="F22" s="19"/>
      <c r="G22" s="19"/>
      <c r="H22" s="19"/>
      <c r="I22" s="19"/>
      <c r="J22" s="19"/>
      <c r="K22" s="19"/>
      <c r="L22" s="19"/>
      <c r="M22" s="19"/>
      <c r="N22" s="20"/>
    </row>
    <row r="23" spans="1:14" ht="19.5" customHeight="1">
      <c r="A23" s="16"/>
      <c r="B23" s="18" t="str">
        <f>CONCATENATE("3.住宿養護每月收費額度，重度以上為",D7,"元；中度為",G7,"元；輕度為",J7,"元。")</f>
        <v>3.住宿養護每月收費額度，重度以上為20000元；中度為16000元；輕度為8000元。</v>
      </c>
      <c r="C23" s="19"/>
      <c r="D23" s="19"/>
      <c r="E23" s="19"/>
      <c r="F23" s="19"/>
      <c r="G23" s="19"/>
      <c r="H23" s="19"/>
      <c r="I23" s="19"/>
      <c r="J23" s="19"/>
      <c r="K23" s="19"/>
      <c r="L23" s="19"/>
      <c r="M23" s="19"/>
      <c r="N23" s="20"/>
    </row>
    <row r="24" spans="1:14" ht="19.5" customHeight="1">
      <c r="A24" s="16"/>
      <c r="B24" s="18" t="str">
        <f>CONCATENATE("4.日間托育每月收費額度，重度以上為",D7,"元*0.6=",D14,"元；中度為",G7,"*0.6=",G14,"元；輕度為",J7,"*0.6=",J14,"元。")</f>
        <v>4.日間托育每月收費額度，重度以上為20000元*0.6=12000元；中度為16000*0.6=9600元；輕度為8000*0.6=4800元。</v>
      </c>
      <c r="C24" s="19"/>
      <c r="D24" s="19"/>
      <c r="E24" s="19"/>
      <c r="F24" s="19"/>
      <c r="G24" s="19"/>
      <c r="H24" s="19"/>
      <c r="I24" s="19"/>
      <c r="J24" s="19"/>
      <c r="K24" s="19"/>
      <c r="L24" s="19"/>
      <c r="M24" s="19"/>
      <c r="N24" s="20"/>
    </row>
    <row r="25" spans="1:14" ht="19.5" customHeight="1">
      <c r="A25" s="17"/>
      <c r="B25" s="24" t="s">
        <v>46</v>
      </c>
      <c r="C25" s="25"/>
      <c r="D25" s="25"/>
      <c r="E25" s="25"/>
      <c r="F25" s="25"/>
      <c r="G25" s="25"/>
      <c r="H25" s="25"/>
      <c r="I25" s="25"/>
      <c r="J25" s="25"/>
      <c r="K25" s="25"/>
      <c r="L25" s="25"/>
      <c r="M25" s="25"/>
      <c r="N25" s="26"/>
    </row>
    <row r="26" spans="1:3" ht="16.5">
      <c r="A26" s="7"/>
      <c r="B26" s="7"/>
      <c r="C26" s="7"/>
    </row>
    <row r="27" spans="1:3" ht="16.5">
      <c r="A27" s="7"/>
      <c r="B27" s="7"/>
      <c r="C27" s="7"/>
    </row>
    <row r="28" spans="1:3" ht="16.5">
      <c r="A28" s="7"/>
      <c r="B28" s="7"/>
      <c r="C28" s="7"/>
    </row>
    <row r="29" spans="1:3" ht="16.5">
      <c r="A29" s="7"/>
      <c r="B29" s="7"/>
      <c r="C29" s="7"/>
    </row>
  </sheetData>
  <sheetProtection/>
  <mergeCells count="36">
    <mergeCell ref="M14:M20"/>
    <mergeCell ref="N14:N20"/>
    <mergeCell ref="A21:A25"/>
    <mergeCell ref="B21:N21"/>
    <mergeCell ref="B22:N22"/>
    <mergeCell ref="B23:N23"/>
    <mergeCell ref="B24:N24"/>
    <mergeCell ref="B25:N25"/>
    <mergeCell ref="A14:A20"/>
    <mergeCell ref="D14:D20"/>
    <mergeCell ref="G14:G20"/>
    <mergeCell ref="J14:J20"/>
    <mergeCell ref="A7:A13"/>
    <mergeCell ref="D7:D13"/>
    <mergeCell ref="G7:G13"/>
    <mergeCell ref="J7:J13"/>
    <mergeCell ref="M4:M5"/>
    <mergeCell ref="N4:N5"/>
    <mergeCell ref="D5:D6"/>
    <mergeCell ref="G5:G6"/>
    <mergeCell ref="J5:J6"/>
    <mergeCell ref="E6:F6"/>
    <mergeCell ref="H6:I6"/>
    <mergeCell ref="K6:L6"/>
    <mergeCell ref="M6:M13"/>
    <mergeCell ref="N6:N13"/>
    <mergeCell ref="A1:N1"/>
    <mergeCell ref="A2:L2"/>
    <mergeCell ref="A3:A6"/>
    <mergeCell ref="B3:B6"/>
    <mergeCell ref="C3:C6"/>
    <mergeCell ref="D3:L3"/>
    <mergeCell ref="M3:N3"/>
    <mergeCell ref="D4:F4"/>
    <mergeCell ref="G4:I4"/>
    <mergeCell ref="J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7-11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dodo</cp:lastModifiedBy>
  <cp:lastPrinted>2006-12-21T10:28:27Z</cp:lastPrinted>
  <dcterms:created xsi:type="dcterms:W3CDTF">2002-01-18T06:56:11Z</dcterms:created>
  <dcterms:modified xsi:type="dcterms:W3CDTF">2010-07-21T08:17:12Z</dcterms:modified>
  <cp:category/>
  <cp:version/>
  <cp:contentType/>
  <cp:contentStatus/>
</cp:coreProperties>
</file>